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2"/>
  <workbookPr checkCompatibility="1" autoCompressPictures="0"/>
  <mc:AlternateContent xmlns:mc="http://schemas.openxmlformats.org/markup-compatibility/2006">
    <mc:Choice Requires="x15">
      <x15ac:absPath xmlns:x15ac="http://schemas.microsoft.com/office/spreadsheetml/2010/11/ac" url="/Users/user1/Desktop/gixxer/NT/Lifecycle Comparison/"/>
    </mc:Choice>
  </mc:AlternateContent>
  <xr:revisionPtr revIDLastSave="0" documentId="8_{022D0AB2-4C95-534B-810A-BDD204F71249}" xr6:coauthVersionLast="44" xr6:coauthVersionMax="44" xr10:uidLastSave="{00000000-0000-0000-0000-000000000000}"/>
  <bookViews>
    <workbookView xWindow="0" yWindow="500" windowWidth="33540" windowHeight="19920" tabRatio="500" xr2:uid="{00000000-000D-0000-FFFF-FFFF00000000}"/>
  </bookViews>
  <sheets>
    <sheet name="Full Calculator" sheetId="1" r:id="rId1"/>
  </sheets>
  <definedNames>
    <definedName name="days_spent_remodeling_40_facilities_annually">'Full Calculator'!#REF!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5" i="1" l="1"/>
  <c r="C15" i="1"/>
  <c r="H16" i="1" s="1"/>
  <c r="C16" i="1" l="1"/>
  <c r="I15" i="1"/>
  <c r="H22" i="1"/>
  <c r="H17" i="1"/>
  <c r="C6" i="1"/>
  <c r="I14" i="1" s="1"/>
  <c r="I17" i="1"/>
  <c r="C17" i="1"/>
  <c r="C14" i="1"/>
  <c r="D17" i="1"/>
  <c r="D22" i="1"/>
  <c r="D14" i="1"/>
  <c r="I22" i="1"/>
  <c r="D19" i="1" l="1"/>
  <c r="D15" i="1"/>
  <c r="C21" i="1"/>
  <c r="C23" i="1" s="1"/>
  <c r="H21" i="1"/>
  <c r="H23" i="1" s="1"/>
  <c r="I19" i="1"/>
  <c r="H14" i="1"/>
  <c r="C24" i="1" l="1"/>
  <c r="C25" i="1" s="1"/>
  <c r="C30" i="1" s="1"/>
  <c r="D30" i="1" s="1"/>
  <c r="D20" i="1" s="1"/>
  <c r="I16" i="1"/>
  <c r="I21" i="1" s="1"/>
  <c r="D16" i="1"/>
  <c r="D21" i="1" s="1"/>
  <c r="H24" i="1"/>
  <c r="H25" i="1" s="1"/>
  <c r="C18" i="1" l="1"/>
  <c r="D18" i="1"/>
  <c r="C26" i="1"/>
  <c r="H30" i="1"/>
  <c r="I23" i="1"/>
  <c r="D23" i="1"/>
  <c r="I30" i="1" l="1"/>
  <c r="D24" i="1"/>
  <c r="D25" i="1" s="1"/>
  <c r="D31" i="1" s="1"/>
  <c r="D26" i="1"/>
  <c r="D27" i="1" s="1"/>
  <c r="H18" i="1"/>
  <c r="H26" i="1"/>
  <c r="I24" i="1"/>
  <c r="I25" i="1" s="1"/>
  <c r="I31" i="1" s="1"/>
  <c r="I26" i="1"/>
  <c r="I18" i="1" l="1"/>
  <c r="I27" i="1"/>
  <c r="I20" i="1" l="1"/>
</calcChain>
</file>

<file path=xl/sharedStrings.xml><?xml version="1.0" encoding="utf-8"?>
<sst xmlns="http://schemas.openxmlformats.org/spreadsheetml/2006/main" count="109" uniqueCount="54">
  <si>
    <t>Sample Property Owner’s Remodeling Base Variables</t>
  </si>
  <si>
    <t>Competitor</t>
  </si>
  <si>
    <t>Facilities</t>
  </si>
  <si>
    <t>Square Feet</t>
  </si>
  <si>
    <t>Crew Members</t>
  </si>
  <si>
    <t>Hours</t>
  </si>
  <si>
    <t>Days</t>
  </si>
  <si>
    <t>Average Work Day</t>
  </si>
  <si>
    <t>SF of DemoFlex</t>
  </si>
  <si>
    <t>SF per Minute</t>
  </si>
  <si>
    <t>SF per Hour</t>
  </si>
  <si>
    <t>No Membrane</t>
  </si>
  <si>
    <t>Inches</t>
  </si>
  <si>
    <t>None</t>
  </si>
  <si>
    <t>Beyond 1/8"</t>
  </si>
  <si>
    <t>Maximum</t>
  </si>
  <si>
    <t>Days to install ceramic tile per facility</t>
  </si>
  <si>
    <t xml:space="preserve">Hours installing membrane per facility </t>
  </si>
  <si>
    <t>Days removing tile &amp; installing membrane per facility</t>
  </si>
  <si>
    <t>Hours removing tile per facility</t>
  </si>
  <si>
    <t>Typical square feet of tile removed &amp; cleared per hour (per crew)</t>
  </si>
  <si>
    <t>Square feet of ceramic Tile Installed per hour per crew member</t>
  </si>
  <si>
    <t>Square feet of ceramic Tile Installed per hour per crew</t>
  </si>
  <si>
    <t>Days to Install ceramic Tile per Facility</t>
  </si>
  <si>
    <t>Facilities Remodeled Annually</t>
  </si>
  <si>
    <t>Days Removing Tile and installing Membrane Annually</t>
  </si>
  <si>
    <t>Square feet of DemoFlex installed per hour per crew member</t>
  </si>
  <si>
    <t>***</t>
  </si>
  <si>
    <t>––––––</t>
  </si>
  <si>
    <t>Days to complete each facility total remodel</t>
  </si>
  <si>
    <t>Days to complete each facility tile remodel (tile: demolition &amp; installations)</t>
  </si>
  <si>
    <t>Comparing: No Membrane VS DemoFlex</t>
  </si>
  <si>
    <t>Dollars</t>
  </si>
  <si>
    <t>Labor Cost to demo tile floor per facility</t>
  </si>
  <si>
    <t>Comparing: typical Competing Membrane VS DemoFlex Underlayment</t>
  </si>
  <si>
    <t>Sample Quantity Inputs</t>
  </si>
  <si>
    <t>units</t>
  </si>
  <si>
    <t>Remodeled Facility’s square footage of floor tile</t>
  </si>
  <si>
    <t>Lifecycle &amp; Installation Calculator (The alternative VS DemoFlex)</t>
  </si>
  <si>
    <t>Facility Factor (if multiple facilities play a roll for the client)</t>
  </si>
  <si>
    <t>Typical SQ FT of tile demo, grinding &amp; cleared per hour (per crew)</t>
  </si>
  <si>
    <t>Business days generating revenue gained by client using DemoFlex</t>
  </si>
  <si>
    <t>Number of installation crew members (if changing C5, address cell C7 also)</t>
  </si>
  <si>
    <t>Typical SQ FT of tile demo, grinding &amp; cleared per Min. per crew</t>
  </si>
  <si>
    <t>Typical square feet of tile removed &amp; cleared per minute per crew</t>
  </si>
  <si>
    <t>Days added for NON-Tile Floor related remodeling per facility (GC related)</t>
  </si>
  <si>
    <t>Potential Facility Remodels Gained Per Year</t>
  </si>
  <si>
    <t>Dust Mitigation Potential</t>
  </si>
  <si>
    <t>Value of Crack-Isolation added to the life of the tile</t>
  </si>
  <si>
    <t>Labor Cost to demo tile floor per year (adjust facility factor below)</t>
  </si>
  <si>
    <t>Net savings of faster tile floor demo annually (adjust facility factor below)</t>
  </si>
  <si>
    <t>Net savings of faster tile floor demo per facility (inc. membrane &amp; Install labor)</t>
  </si>
  <si>
    <t>Net savings of faster tile floor demo per facility (including DF &amp; Install labor)</t>
  </si>
  <si>
    <r>
      <rPr>
        <b/>
        <sz val="12"/>
        <color theme="1"/>
        <rFont val="Arial"/>
        <family val="2"/>
      </rPr>
      <t>INSTRUCTIONS:</t>
    </r>
    <r>
      <rPr>
        <sz val="12"/>
        <color theme="1"/>
        <rFont val="Arial"/>
        <family val="2"/>
      </rPr>
      <t xml:space="preserve"> Enter client's inputs into the </t>
    </r>
    <r>
      <rPr>
        <b/>
        <sz val="12"/>
        <color theme="1"/>
        <rFont val="Arial"/>
        <family val="2"/>
      </rPr>
      <t>Light Yellow cells</t>
    </r>
    <r>
      <rPr>
        <sz val="12"/>
        <color theme="1"/>
        <rFont val="Arial"/>
        <family val="2"/>
      </rPr>
      <t xml:space="preserve">. This will give a reasonable approximation of their current project timeframes found in the </t>
    </r>
    <r>
      <rPr>
        <b/>
        <sz val="12"/>
        <color theme="1"/>
        <rFont val="Arial"/>
        <family val="2"/>
      </rPr>
      <t>Light Purple cells</t>
    </r>
    <r>
      <rPr>
        <sz val="12"/>
        <color theme="1"/>
        <rFont val="Arial"/>
        <family val="2"/>
      </rPr>
      <t xml:space="preserve">. The </t>
    </r>
    <r>
      <rPr>
        <b/>
        <sz val="12"/>
        <color theme="1"/>
        <rFont val="Arial"/>
        <family val="2"/>
      </rPr>
      <t>Light Green cells</t>
    </r>
    <r>
      <rPr>
        <sz val="12"/>
        <color theme="1"/>
        <rFont val="Arial"/>
        <family val="2"/>
      </rPr>
      <t xml:space="preserve"> offer a conservative estimate of the gains from using DemoFlex TMS. Depending on the facility SQ FT &amp; installation crew variables you've entered, please adjust the '</t>
    </r>
    <r>
      <rPr>
        <b/>
        <sz val="12"/>
        <color theme="1"/>
        <rFont val="Arial"/>
        <family val="2"/>
      </rPr>
      <t>Facility Factor</t>
    </r>
    <r>
      <rPr>
        <sz val="12"/>
        <color theme="1"/>
        <rFont val="Arial"/>
        <family val="2"/>
      </rPr>
      <t>' input at the bottom (light yellow) section to allow you to extrapolate to your desired amount of facilities remodeled (1 or many more) with that average crew size. Calculations assume the competing membrane cost &amp; installation time is very similar to DemoFlex while DemoFlex is less expensive than most competing crack-isolation options on the market.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</si>
</sst>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quot;$&quot;#,##0.00;[Red]&quot;$&quot;#,##0.00"/>
    <numFmt numFmtId="167" formatCode="&quot;$&quot;#,##0;[Red]&quot;$&quot;#,##0"/>
  </numFmts>
  <fonts count="16" x14ac:knownFonts="1">
    <font>
      <sz val="12"/>
      <color theme="1"/>
      <name val="Calibri"/>
      <family val="2"/>
      <scheme val="minor"/>
    </font>
    <font>
      <sz val="12"/>
      <color theme="1"/>
      <name val="Calibri"/>
      <family val="2"/>
      <scheme val="minor"/>
    </font>
    <font>
      <u/>
      <sz val="12"/>
      <color theme="10"/>
      <name val="Calibri"/>
      <family val="2"/>
      <charset val="204"/>
      <scheme val="minor"/>
    </font>
    <font>
      <u/>
      <sz val="12"/>
      <color theme="11"/>
      <name val="Calibri"/>
      <family val="2"/>
      <charset val="204"/>
      <scheme val="minor"/>
    </font>
    <font>
      <sz val="8"/>
      <name val="Calibri"/>
      <family val="2"/>
      <charset val="204"/>
      <scheme val="minor"/>
    </font>
    <font>
      <sz val="14"/>
      <color theme="1"/>
      <name val="Arial"/>
      <family val="2"/>
    </font>
    <font>
      <b/>
      <sz val="16"/>
      <color theme="8" tint="-0.249977111117893"/>
      <name val="Arial"/>
      <family val="2"/>
    </font>
    <font>
      <b/>
      <sz val="12"/>
      <color theme="8" tint="-0.249977111117893"/>
      <name val="Arial"/>
      <family val="2"/>
    </font>
    <font>
      <sz val="10"/>
      <color theme="1"/>
      <name val="Arial"/>
      <family val="2"/>
    </font>
    <font>
      <b/>
      <sz val="13"/>
      <color theme="1"/>
      <name val="Arial"/>
      <family val="2"/>
    </font>
    <font>
      <sz val="13"/>
      <color theme="1"/>
      <name val="Arial"/>
      <family val="2"/>
    </font>
    <font>
      <sz val="13"/>
      <color theme="1"/>
      <name val="Calibri"/>
      <family val="2"/>
      <charset val="204"/>
      <scheme val="minor"/>
    </font>
    <font>
      <sz val="11"/>
      <color theme="1"/>
      <name val="Arial"/>
      <family val="2"/>
    </font>
    <font>
      <b/>
      <sz val="13"/>
      <color theme="1"/>
      <name val="Arial"/>
      <family val="2"/>
    </font>
    <font>
      <sz val="12"/>
      <color theme="1"/>
      <name val="Arial"/>
      <family val="2"/>
    </font>
    <font>
      <b/>
      <sz val="12"/>
      <color theme="1"/>
      <name val="Arial"/>
      <family val="2"/>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4FFA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thin">
        <color auto="1"/>
      </left>
      <right/>
      <top/>
      <bottom style="thin">
        <color auto="1"/>
      </bottom>
      <diagonal/>
    </border>
    <border>
      <left/>
      <right/>
      <top style="thin">
        <color auto="1"/>
      </top>
      <bottom/>
      <diagonal/>
    </border>
    <border>
      <left/>
      <right/>
      <top/>
      <bottom style="medium">
        <color auto="1"/>
      </bottom>
      <diagonal/>
    </border>
    <border>
      <left/>
      <right style="thin">
        <color auto="1"/>
      </right>
      <top style="medium">
        <color auto="1"/>
      </top>
      <bottom style="medium">
        <color auto="1"/>
      </bottom>
      <diagonal/>
    </border>
    <border>
      <left style="thin">
        <color auto="1"/>
      </left>
      <right/>
      <top style="thin">
        <color auto="1"/>
      </top>
      <bottom/>
      <diagonal/>
    </border>
    <border>
      <left style="medium">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top style="thin">
        <color auto="1"/>
      </top>
      <bottom style="medium">
        <color auto="1"/>
      </bottom>
      <diagonal/>
    </border>
  </borders>
  <cellStyleXfs count="4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88">
    <xf numFmtId="0" fontId="0" fillId="0" borderId="0" xfId="0"/>
    <xf numFmtId="0" fontId="0" fillId="0" borderId="0" xfId="0" applyAlignment="1">
      <alignment horizontal="center"/>
    </xf>
    <xf numFmtId="0" fontId="0" fillId="0" borderId="0" xfId="0" applyBorder="1"/>
    <xf numFmtId="0" fontId="0" fillId="2" borderId="0" xfId="0" applyFill="1"/>
    <xf numFmtId="0" fontId="0" fillId="2" borderId="0" xfId="0" applyFill="1" applyBorder="1" applyAlignment="1"/>
    <xf numFmtId="0" fontId="0" fillId="0" borderId="0" xfId="0" applyBorder="1" applyAlignment="1">
      <alignment horizontal="center"/>
    </xf>
    <xf numFmtId="0" fontId="0" fillId="2" borderId="0" xfId="0" applyFill="1" applyAlignment="1">
      <alignment horizontal="center"/>
    </xf>
    <xf numFmtId="0" fontId="0" fillId="2" borderId="0" xfId="0" applyFill="1" applyBorder="1" applyAlignment="1">
      <alignment horizontal="center"/>
    </xf>
    <xf numFmtId="0" fontId="5" fillId="2" borderId="0" xfId="0" applyFont="1" applyFill="1" applyBorder="1" applyAlignment="1">
      <alignment vertical="top" wrapText="1"/>
    </xf>
    <xf numFmtId="0" fontId="8" fillId="0" borderId="0" xfId="0" applyFont="1"/>
    <xf numFmtId="0" fontId="9" fillId="5" borderId="7" xfId="0" applyFont="1" applyFill="1" applyBorder="1"/>
    <xf numFmtId="0" fontId="10" fillId="0" borderId="3" xfId="0" applyFont="1" applyBorder="1"/>
    <xf numFmtId="0" fontId="10" fillId="2" borderId="1" xfId="0" applyFont="1" applyFill="1" applyBorder="1"/>
    <xf numFmtId="0" fontId="10" fillId="0" borderId="1" xfId="0" applyFont="1" applyBorder="1"/>
    <xf numFmtId="0" fontId="10" fillId="2" borderId="1" xfId="0" applyNumberFormat="1" applyFont="1" applyFill="1" applyBorder="1" applyAlignment="1">
      <alignment horizontal="left"/>
    </xf>
    <xf numFmtId="0" fontId="10" fillId="0" borderId="1" xfId="0" applyFont="1" applyFill="1" applyBorder="1"/>
    <xf numFmtId="1" fontId="10" fillId="2" borderId="1" xfId="0" applyNumberFormat="1" applyFont="1" applyFill="1" applyBorder="1" applyAlignment="1">
      <alignment horizontal="right"/>
    </xf>
    <xf numFmtId="0" fontId="9" fillId="5" borderId="14" xfId="0" applyFont="1" applyFill="1" applyBorder="1" applyAlignment="1">
      <alignment horizontal="center"/>
    </xf>
    <xf numFmtId="0" fontId="10" fillId="5" borderId="17" xfId="0" applyFont="1" applyFill="1" applyBorder="1" applyAlignment="1">
      <alignment horizontal="center"/>
    </xf>
    <xf numFmtId="0" fontId="10" fillId="5" borderId="5" xfId="0" applyFont="1" applyFill="1" applyBorder="1"/>
    <xf numFmtId="0" fontId="9" fillId="5" borderId="4" xfId="0" applyFont="1" applyFill="1" applyBorder="1"/>
    <xf numFmtId="0" fontId="9" fillId="5" borderId="6" xfId="0" applyFont="1" applyFill="1" applyBorder="1" applyAlignment="1">
      <alignment horizontal="center"/>
    </xf>
    <xf numFmtId="0" fontId="10" fillId="5" borderId="6" xfId="0" applyFont="1" applyFill="1" applyBorder="1" applyAlignment="1">
      <alignment horizontal="center"/>
    </xf>
    <xf numFmtId="0" fontId="10" fillId="3" borderId="11" xfId="0" applyFont="1" applyFill="1" applyBorder="1" applyAlignment="1">
      <alignment horizontal="center"/>
    </xf>
    <xf numFmtId="0" fontId="10" fillId="3" borderId="3" xfId="0" applyFont="1" applyFill="1" applyBorder="1" applyAlignment="1">
      <alignment horizontal="center"/>
    </xf>
    <xf numFmtId="0" fontId="10" fillId="3" borderId="1" xfId="0" applyFont="1" applyFill="1" applyBorder="1" applyAlignment="1">
      <alignment horizontal="center"/>
    </xf>
    <xf numFmtId="0" fontId="10" fillId="3" borderId="8" xfId="0" applyFont="1" applyFill="1" applyBorder="1" applyAlignment="1">
      <alignment horizontal="center"/>
    </xf>
    <xf numFmtId="165" fontId="10" fillId="3" borderId="1" xfId="0" applyNumberFormat="1" applyFont="1" applyFill="1" applyBorder="1" applyAlignment="1">
      <alignment horizontal="center"/>
    </xf>
    <xf numFmtId="2" fontId="10" fillId="3" borderId="1" xfId="0" applyNumberFormat="1" applyFont="1" applyFill="1" applyBorder="1" applyAlignment="1">
      <alignment horizontal="center"/>
    </xf>
    <xf numFmtId="167" fontId="10" fillId="3" borderId="8" xfId="0" applyNumberFormat="1" applyFont="1" applyFill="1" applyBorder="1" applyAlignment="1">
      <alignment horizontal="center"/>
    </xf>
    <xf numFmtId="167" fontId="10" fillId="3" borderId="1" xfId="0" applyNumberFormat="1" applyFont="1" applyFill="1" applyBorder="1" applyAlignment="1">
      <alignment horizontal="center"/>
    </xf>
    <xf numFmtId="167" fontId="10" fillId="3" borderId="15" xfId="0" applyNumberFormat="1" applyFont="1" applyFill="1" applyBorder="1" applyAlignment="1">
      <alignment horizontal="center"/>
    </xf>
    <xf numFmtId="167" fontId="10" fillId="3" borderId="2" xfId="0" applyNumberFormat="1" applyFont="1" applyFill="1" applyBorder="1" applyAlignment="1">
      <alignment horizontal="center"/>
    </xf>
    <xf numFmtId="2" fontId="10" fillId="3" borderId="3" xfId="0" applyNumberFormat="1" applyFont="1" applyFill="1" applyBorder="1" applyAlignment="1">
      <alignment horizontal="center"/>
    </xf>
    <xf numFmtId="165" fontId="10" fillId="3" borderId="8" xfId="0" applyNumberFormat="1" applyFont="1" applyFill="1" applyBorder="1" applyAlignment="1">
      <alignment horizontal="center"/>
    </xf>
    <xf numFmtId="165" fontId="10" fillId="3" borderId="15" xfId="0" applyNumberFormat="1" applyFont="1" applyFill="1" applyBorder="1" applyAlignment="1">
      <alignment horizontal="center"/>
    </xf>
    <xf numFmtId="165" fontId="10" fillId="3" borderId="2" xfId="0" applyNumberFormat="1" applyFont="1" applyFill="1" applyBorder="1" applyAlignment="1">
      <alignment horizontal="center"/>
    </xf>
    <xf numFmtId="0" fontId="12" fillId="0" borderId="3" xfId="0" applyFont="1" applyBorder="1"/>
    <xf numFmtId="0" fontId="12" fillId="0" borderId="1" xfId="0" applyFont="1" applyBorder="1"/>
    <xf numFmtId="0" fontId="12" fillId="0" borderId="9" xfId="0" applyFont="1" applyBorder="1"/>
    <xf numFmtId="0" fontId="12" fillId="0" borderId="2" xfId="0" applyFont="1" applyBorder="1"/>
    <xf numFmtId="1" fontId="10" fillId="3" borderId="1" xfId="0" applyNumberFormat="1" applyFont="1" applyFill="1" applyBorder="1" applyAlignment="1">
      <alignment horizontal="center"/>
    </xf>
    <xf numFmtId="165" fontId="10" fillId="7" borderId="1" xfId="0" applyNumberFormat="1" applyFont="1" applyFill="1" applyBorder="1" applyAlignment="1">
      <alignment horizontal="center"/>
    </xf>
    <xf numFmtId="0" fontId="10" fillId="7" borderId="3" xfId="0" applyFont="1" applyFill="1" applyBorder="1" applyAlignment="1">
      <alignment horizontal="center"/>
    </xf>
    <xf numFmtId="0" fontId="10" fillId="7" borderId="1" xfId="0" applyNumberFormat="1" applyFont="1" applyFill="1" applyBorder="1" applyAlignment="1">
      <alignment horizontal="center"/>
    </xf>
    <xf numFmtId="0" fontId="10" fillId="7" borderId="1" xfId="0" applyFont="1" applyFill="1" applyBorder="1" applyAlignment="1">
      <alignment horizontal="center"/>
    </xf>
    <xf numFmtId="167" fontId="10" fillId="7" borderId="1" xfId="0" applyNumberFormat="1" applyFont="1" applyFill="1" applyBorder="1" applyAlignment="1">
      <alignment horizontal="center"/>
    </xf>
    <xf numFmtId="167" fontId="10" fillId="7" borderId="8" xfId="0" applyNumberFormat="1" applyFont="1" applyFill="1" applyBorder="1" applyAlignment="1">
      <alignment horizontal="center"/>
    </xf>
    <xf numFmtId="2" fontId="10" fillId="7" borderId="1" xfId="0" applyNumberFormat="1" applyFont="1" applyFill="1" applyBorder="1" applyAlignment="1">
      <alignment horizontal="center"/>
    </xf>
    <xf numFmtId="1" fontId="10" fillId="7" borderId="1" xfId="0" applyNumberFormat="1" applyFont="1" applyFill="1" applyBorder="1" applyAlignment="1">
      <alignment horizontal="center"/>
    </xf>
    <xf numFmtId="166" fontId="10" fillId="7" borderId="8" xfId="0" applyNumberFormat="1" applyFont="1" applyFill="1" applyBorder="1" applyAlignment="1">
      <alignment horizontal="center"/>
    </xf>
    <xf numFmtId="0" fontId="10" fillId="2" borderId="3" xfId="0" applyNumberFormat="1" applyFont="1" applyFill="1" applyBorder="1" applyAlignment="1">
      <alignment horizontal="left"/>
    </xf>
    <xf numFmtId="0" fontId="10" fillId="2" borderId="3" xfId="0" applyFont="1" applyFill="1" applyBorder="1"/>
    <xf numFmtId="0" fontId="0" fillId="2" borderId="13" xfId="0" applyFill="1" applyBorder="1" applyAlignment="1"/>
    <xf numFmtId="1" fontId="10" fillId="4" borderId="2" xfId="0" applyNumberFormat="1" applyFont="1" applyFill="1" applyBorder="1" applyAlignment="1">
      <alignment horizontal="center"/>
    </xf>
    <xf numFmtId="165" fontId="10" fillId="7" borderId="2" xfId="0" applyNumberFormat="1" applyFont="1" applyFill="1" applyBorder="1" applyAlignment="1">
      <alignment horizontal="center"/>
    </xf>
    <xf numFmtId="165" fontId="10" fillId="9" borderId="1" xfId="0" applyNumberFormat="1" applyFont="1" applyFill="1" applyBorder="1" applyAlignment="1">
      <alignment horizontal="center"/>
    </xf>
    <xf numFmtId="165" fontId="10" fillId="3" borderId="11" xfId="0" applyNumberFormat="1" applyFont="1" applyFill="1" applyBorder="1" applyAlignment="1">
      <alignment horizontal="center"/>
    </xf>
    <xf numFmtId="165" fontId="10" fillId="3" borderId="3" xfId="0" applyNumberFormat="1" applyFont="1" applyFill="1" applyBorder="1" applyAlignment="1">
      <alignment horizontal="center"/>
    </xf>
    <xf numFmtId="165" fontId="10" fillId="9" borderId="2" xfId="0" applyNumberFormat="1" applyFont="1" applyFill="1" applyBorder="1" applyAlignment="1">
      <alignment horizontal="center"/>
    </xf>
    <xf numFmtId="165" fontId="10" fillId="9" borderId="15" xfId="0" applyNumberFormat="1" applyFont="1" applyFill="1" applyBorder="1" applyAlignment="1">
      <alignment horizontal="center"/>
    </xf>
    <xf numFmtId="167" fontId="13" fillId="9" borderId="10" xfId="0" applyNumberFormat="1" applyFont="1" applyFill="1" applyBorder="1" applyAlignment="1">
      <alignment horizontal="center"/>
    </xf>
    <xf numFmtId="167" fontId="13" fillId="9" borderId="16" xfId="0" applyNumberFormat="1" applyFont="1" applyFill="1" applyBorder="1" applyAlignment="1">
      <alignment horizontal="center"/>
    </xf>
    <xf numFmtId="0" fontId="10" fillId="2" borderId="3" xfId="0" applyNumberFormat="1" applyFont="1" applyFill="1" applyBorder="1" applyAlignment="1">
      <alignment horizontal="right"/>
    </xf>
    <xf numFmtId="0" fontId="10" fillId="0" borderId="7" xfId="0" applyFont="1" applyBorder="1"/>
    <xf numFmtId="2" fontId="10" fillId="7" borderId="3" xfId="0" applyNumberFormat="1" applyFont="1" applyFill="1" applyBorder="1" applyAlignment="1">
      <alignment horizontal="center"/>
    </xf>
    <xf numFmtId="0" fontId="10" fillId="4" borderId="1" xfId="0" applyFont="1" applyFill="1" applyBorder="1" applyAlignment="1">
      <alignment horizontal="center"/>
    </xf>
    <xf numFmtId="0" fontId="12" fillId="2" borderId="1" xfId="0" applyFont="1" applyFill="1" applyBorder="1"/>
    <xf numFmtId="0" fontId="10" fillId="2" borderId="6" xfId="0" applyNumberFormat="1" applyFont="1" applyFill="1" applyBorder="1" applyAlignment="1">
      <alignment horizontal="left"/>
    </xf>
    <xf numFmtId="0" fontId="10" fillId="2" borderId="5" xfId="0" applyFont="1" applyFill="1" applyBorder="1"/>
    <xf numFmtId="0" fontId="10" fillId="2" borderId="13" xfId="0" applyFont="1" applyFill="1" applyBorder="1" applyAlignment="1">
      <alignment horizontal="center"/>
    </xf>
    <xf numFmtId="0" fontId="10" fillId="2" borderId="18" xfId="0" applyFont="1" applyFill="1" applyBorder="1" applyAlignment="1">
      <alignment horizontal="center"/>
    </xf>
    <xf numFmtId="0" fontId="0" fillId="0" borderId="0" xfId="0" applyBorder="1" applyAlignment="1">
      <alignment horizontal="center"/>
    </xf>
    <xf numFmtId="0" fontId="0" fillId="2" borderId="0" xfId="0" applyFill="1" applyBorder="1" applyAlignment="1">
      <alignment horizontal="center"/>
    </xf>
    <xf numFmtId="0" fontId="0" fillId="2" borderId="13" xfId="0" applyFill="1" applyBorder="1" applyAlignment="1">
      <alignment horizontal="center"/>
    </xf>
    <xf numFmtId="0" fontId="11" fillId="6" borderId="0" xfId="0" applyFont="1" applyFill="1" applyBorder="1" applyAlignment="1">
      <alignment horizont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11" fillId="2" borderId="0" xfId="0" applyFont="1" applyFill="1" applyBorder="1" applyAlignment="1">
      <alignment horizontal="center"/>
    </xf>
    <xf numFmtId="0" fontId="11" fillId="0" borderId="12" xfId="0" applyFont="1" applyBorder="1" applyAlignment="1">
      <alignment horizontal="center"/>
    </xf>
    <xf numFmtId="0" fontId="10" fillId="10" borderId="17" xfId="0" applyFont="1" applyFill="1" applyBorder="1" applyAlignment="1" applyProtection="1">
      <alignment horizontal="left" indent="3"/>
      <protection locked="0"/>
    </xf>
    <xf numFmtId="0" fontId="10" fillId="10" borderId="14" xfId="0" applyFont="1" applyFill="1" applyBorder="1" applyAlignment="1" applyProtection="1">
      <alignment horizontal="left" indent="3"/>
      <protection locked="0"/>
    </xf>
    <xf numFmtId="164" fontId="10" fillId="10" borderId="4" xfId="27" applyFont="1" applyFill="1" applyBorder="1" applyAlignment="1" applyProtection="1">
      <alignment horizontal="right"/>
      <protection locked="0"/>
    </xf>
    <xf numFmtId="0" fontId="10" fillId="10" borderId="1" xfId="0" applyNumberFormat="1" applyFont="1" applyFill="1" applyBorder="1" applyAlignment="1" applyProtection="1">
      <alignment horizontal="right"/>
      <protection locked="0"/>
    </xf>
    <xf numFmtId="0" fontId="9" fillId="5" borderId="14" xfId="0" applyFont="1" applyFill="1" applyBorder="1" applyAlignment="1">
      <alignment horizontal="center"/>
    </xf>
    <xf numFmtId="0" fontId="9" fillId="5" borderId="6" xfId="0" applyFont="1" applyFill="1" applyBorder="1" applyAlignment="1">
      <alignment horizontal="center"/>
    </xf>
    <xf numFmtId="0" fontId="10" fillId="5" borderId="4" xfId="0" applyFont="1" applyFill="1" applyBorder="1"/>
    <xf numFmtId="0" fontId="14" fillId="8" borderId="1" xfId="0" applyFont="1" applyFill="1" applyBorder="1" applyAlignment="1">
      <alignment horizontal="left" vertical="center" wrapText="1"/>
    </xf>
  </cellXfs>
  <cellStyles count="44">
    <cellStyle name="Comma" xfId="27"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Normal" xfId="0" builtinId="0"/>
  </cellStyles>
  <dxfs count="0"/>
  <tableStyles count="0" defaultTableStyle="TableStyleMedium9" defaultPivotStyle="PivotStyleMedium4"/>
  <colors>
    <mruColors>
      <color rgb="FFF2FFC6"/>
      <color rgb="FFF4FF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24081</xdr:colOff>
      <xdr:row>9</xdr:row>
      <xdr:rowOff>115452</xdr:rowOff>
    </xdr:from>
    <xdr:to>
      <xdr:col>4</xdr:col>
      <xdr:colOff>57563</xdr:colOff>
      <xdr:row>11</xdr:row>
      <xdr:rowOff>143007</xdr:rowOff>
    </xdr:to>
    <xdr:pic>
      <xdr:nvPicPr>
        <xdr:cNvPr id="4" name="Picture 3" descr="DemoFlex logo.pdf">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13140" y="2849687"/>
          <a:ext cx="1303482" cy="535555"/>
        </a:xfrm>
        <a:prstGeom prst="rect">
          <a:avLst/>
        </a:prstGeom>
      </xdr:spPr>
    </xdr:pic>
    <xdr:clientData/>
  </xdr:twoCellAnchor>
  <xdr:twoCellAnchor editAs="oneCell">
    <xdr:from>
      <xdr:col>8</xdr:col>
      <xdr:colOff>16659</xdr:colOff>
      <xdr:row>9</xdr:row>
      <xdr:rowOff>119410</xdr:rowOff>
    </xdr:from>
    <xdr:to>
      <xdr:col>9</xdr:col>
      <xdr:colOff>5317</xdr:colOff>
      <xdr:row>11</xdr:row>
      <xdr:rowOff>146964</xdr:rowOff>
    </xdr:to>
    <xdr:pic>
      <xdr:nvPicPr>
        <xdr:cNvPr id="5" name="Picture 4" descr="DemoFlex logo.pdf">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14071" y="2853645"/>
          <a:ext cx="1303482" cy="535554"/>
        </a:xfrm>
        <a:prstGeom prst="rect">
          <a:avLst/>
        </a:prstGeom>
      </xdr:spPr>
    </xdr:pic>
    <xdr:clientData/>
  </xdr:twoCellAnchor>
  <xdr:twoCellAnchor editAs="oneCell">
    <xdr:from>
      <xdr:col>7</xdr:col>
      <xdr:colOff>419100</xdr:colOff>
      <xdr:row>0</xdr:row>
      <xdr:rowOff>0</xdr:rowOff>
    </xdr:from>
    <xdr:to>
      <xdr:col>9</xdr:col>
      <xdr:colOff>609600</xdr:colOff>
      <xdr:row>1</xdr:row>
      <xdr:rowOff>203200</xdr:rowOff>
    </xdr:to>
    <xdr:pic>
      <xdr:nvPicPr>
        <xdr:cNvPr id="1042" name="Picture 18" descr="UE TILE_com logo.pdf">
          <a:extLst>
            <a:ext uri="{FF2B5EF4-FFF2-40B4-BE49-F238E27FC236}">
              <a16:creationId xmlns:a16="http://schemas.microsoft.com/office/drawing/2014/main" id="{00000000-0008-0000-0100-000012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52700" y="0"/>
          <a:ext cx="2844800" cy="9652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1"/>
  <sheetViews>
    <sheetView tabSelected="1" zoomScale="109" zoomScaleNormal="109" zoomScalePageLayoutView="85" workbookViewId="0">
      <selection activeCell="C7" sqref="C7"/>
    </sheetView>
  </sheetViews>
  <sheetFormatPr baseColWidth="10" defaultColWidth="11" defaultRowHeight="20" customHeight="1" x14ac:dyDescent="0.2"/>
  <cols>
    <col min="1" max="1" width="1.83203125" style="2" customWidth="1"/>
    <col min="2" max="2" width="74.6640625" customWidth="1"/>
    <col min="3" max="3" width="15.5" style="1" customWidth="1"/>
    <col min="4" max="4" width="16.6640625" customWidth="1"/>
    <col min="5" max="5" width="12.33203125" style="9" customWidth="1"/>
    <col min="6" max="6" width="2.6640625" style="2" customWidth="1"/>
    <col min="7" max="7" width="77" customWidth="1"/>
    <col min="8" max="8" width="17.5" customWidth="1"/>
    <col min="9" max="9" width="17.33203125" customWidth="1"/>
    <col min="10" max="10" width="12.5" customWidth="1"/>
    <col min="11" max="11" width="5.6640625" customWidth="1"/>
    <col min="12" max="12" width="10.6640625" customWidth="1"/>
  </cols>
  <sheetData>
    <row r="1" spans="1:14" ht="60" customHeight="1" thickBot="1" x14ac:dyDescent="0.25">
      <c r="A1" s="72"/>
      <c r="B1" s="76" t="s">
        <v>38</v>
      </c>
      <c r="C1" s="77"/>
      <c r="D1" s="77"/>
      <c r="E1" s="77"/>
      <c r="F1" s="73"/>
      <c r="G1" s="4"/>
      <c r="H1" s="73"/>
      <c r="I1" s="73"/>
      <c r="J1" s="73"/>
      <c r="K1" s="73"/>
      <c r="L1" s="73"/>
      <c r="M1" s="73"/>
      <c r="N1" s="73"/>
    </row>
    <row r="2" spans="1:14" ht="20" customHeight="1" thickBot="1" x14ac:dyDescent="0.25">
      <c r="A2" s="72"/>
      <c r="B2" s="10" t="s">
        <v>0</v>
      </c>
      <c r="C2" s="84" t="s">
        <v>35</v>
      </c>
      <c r="D2" s="85"/>
      <c r="E2" s="19"/>
      <c r="F2" s="78"/>
      <c r="G2" s="87" t="s">
        <v>53</v>
      </c>
      <c r="H2" s="73"/>
      <c r="I2" s="73"/>
      <c r="J2" s="73"/>
      <c r="K2" s="73"/>
      <c r="L2" s="73"/>
      <c r="M2" s="73"/>
      <c r="N2" s="73"/>
    </row>
    <row r="3" spans="1:14" ht="20" customHeight="1" thickBot="1" x14ac:dyDescent="0.25">
      <c r="A3" s="72"/>
      <c r="B3" s="64" t="s">
        <v>37</v>
      </c>
      <c r="C3" s="82">
        <v>5000</v>
      </c>
      <c r="D3" s="68" t="s">
        <v>3</v>
      </c>
      <c r="E3" s="69" t="s">
        <v>27</v>
      </c>
      <c r="F3" s="78"/>
      <c r="G3" s="87"/>
      <c r="H3" s="73"/>
      <c r="I3" s="73"/>
      <c r="J3" s="73"/>
      <c r="K3" s="73"/>
      <c r="L3" s="73"/>
      <c r="M3" s="73"/>
      <c r="N3" s="73"/>
    </row>
    <row r="4" spans="1:14" ht="20" customHeight="1" x14ac:dyDescent="0.2">
      <c r="A4" s="72"/>
      <c r="B4" s="11" t="s">
        <v>26</v>
      </c>
      <c r="C4" s="63">
        <v>250</v>
      </c>
      <c r="D4" s="51" t="s">
        <v>8</v>
      </c>
      <c r="E4" s="52"/>
      <c r="F4" s="78"/>
      <c r="G4" s="87"/>
      <c r="H4" s="73"/>
      <c r="I4" s="73"/>
      <c r="J4" s="73"/>
      <c r="K4" s="73"/>
      <c r="L4" s="73"/>
      <c r="M4" s="73"/>
      <c r="N4" s="73"/>
    </row>
    <row r="5" spans="1:14" ht="20" customHeight="1" x14ac:dyDescent="0.2">
      <c r="A5" s="72"/>
      <c r="B5" s="15" t="s">
        <v>42</v>
      </c>
      <c r="C5" s="83">
        <v>4</v>
      </c>
      <c r="D5" s="14" t="s">
        <v>4</v>
      </c>
      <c r="E5" s="12"/>
      <c r="F5" s="78"/>
      <c r="G5" s="87"/>
      <c r="H5" s="73"/>
      <c r="I5" s="73"/>
      <c r="J5" s="73"/>
      <c r="K5" s="73"/>
      <c r="L5" s="73"/>
      <c r="M5" s="73"/>
      <c r="N5" s="73"/>
    </row>
    <row r="6" spans="1:14" ht="20" customHeight="1" x14ac:dyDescent="0.2">
      <c r="A6" s="72"/>
      <c r="B6" s="15" t="s">
        <v>21</v>
      </c>
      <c r="C6" s="16">
        <f>C7/C5</f>
        <v>25</v>
      </c>
      <c r="D6" s="14" t="s">
        <v>3</v>
      </c>
      <c r="E6" s="12"/>
      <c r="F6" s="78"/>
      <c r="G6" s="87"/>
      <c r="H6" s="73"/>
      <c r="I6" s="73"/>
      <c r="J6" s="73"/>
      <c r="K6" s="73"/>
      <c r="L6" s="73"/>
      <c r="M6" s="73"/>
      <c r="N6" s="73"/>
    </row>
    <row r="7" spans="1:14" ht="20" customHeight="1" x14ac:dyDescent="0.2">
      <c r="A7" s="72"/>
      <c r="B7" s="15" t="s">
        <v>22</v>
      </c>
      <c r="C7" s="83">
        <v>100</v>
      </c>
      <c r="D7" s="14" t="s">
        <v>3</v>
      </c>
      <c r="E7" s="12"/>
      <c r="F7" s="78"/>
      <c r="G7" s="87"/>
      <c r="H7" s="73"/>
      <c r="I7" s="73"/>
      <c r="J7" s="73"/>
      <c r="K7" s="73"/>
      <c r="L7" s="73"/>
      <c r="M7" s="73"/>
      <c r="N7" s="73"/>
    </row>
    <row r="8" spans="1:14" ht="20" customHeight="1" x14ac:dyDescent="0.2">
      <c r="A8" s="72"/>
      <c r="B8" s="15" t="s">
        <v>7</v>
      </c>
      <c r="C8" s="83">
        <v>10</v>
      </c>
      <c r="D8" s="14" t="s">
        <v>5</v>
      </c>
      <c r="E8" s="12"/>
      <c r="F8" s="78"/>
      <c r="G8" s="87"/>
      <c r="H8" s="73"/>
      <c r="I8" s="73"/>
      <c r="J8" s="73"/>
      <c r="K8" s="73"/>
      <c r="L8" s="73"/>
      <c r="M8" s="73"/>
      <c r="N8" s="73"/>
    </row>
    <row r="9" spans="1:14" ht="20" customHeight="1" x14ac:dyDescent="0.2">
      <c r="A9" s="72"/>
      <c r="B9" s="15" t="s">
        <v>45</v>
      </c>
      <c r="C9" s="83">
        <v>0</v>
      </c>
      <c r="D9" s="14" t="s">
        <v>6</v>
      </c>
      <c r="E9" s="12"/>
      <c r="F9" s="78"/>
      <c r="G9" s="87"/>
      <c r="H9" s="73"/>
      <c r="I9" s="73"/>
      <c r="J9" s="73"/>
      <c r="K9" s="73"/>
      <c r="L9" s="73"/>
      <c r="M9" s="73"/>
      <c r="N9" s="73"/>
    </row>
    <row r="10" spans="1:14" s="3" customFormat="1" ht="20" customHeight="1" thickBot="1" x14ac:dyDescent="0.25">
      <c r="A10" s="72"/>
      <c r="B10" s="79"/>
      <c r="C10" s="79"/>
      <c r="D10" s="79"/>
      <c r="E10" s="79"/>
      <c r="F10" s="78"/>
      <c r="G10" s="53"/>
      <c r="H10" s="74"/>
      <c r="I10" s="74"/>
      <c r="J10" s="74"/>
      <c r="K10" s="73"/>
      <c r="L10" s="73"/>
      <c r="M10" s="73"/>
      <c r="N10" s="73"/>
    </row>
    <row r="11" spans="1:14" ht="20" customHeight="1" thickBot="1" x14ac:dyDescent="0.25">
      <c r="A11" s="72"/>
      <c r="B11" s="10" t="s">
        <v>31</v>
      </c>
      <c r="C11" s="17" t="s">
        <v>11</v>
      </c>
      <c r="D11" s="18"/>
      <c r="E11" s="19" t="s">
        <v>36</v>
      </c>
      <c r="F11" s="75"/>
      <c r="G11" s="20" t="s">
        <v>34</v>
      </c>
      <c r="H11" s="21" t="s">
        <v>1</v>
      </c>
      <c r="I11" s="22"/>
      <c r="J11" s="19" t="s">
        <v>36</v>
      </c>
      <c r="K11" s="73"/>
      <c r="L11" s="73"/>
      <c r="M11" s="73"/>
      <c r="N11" s="73"/>
    </row>
    <row r="12" spans="1:14" ht="20" customHeight="1" x14ac:dyDescent="0.2">
      <c r="A12" s="72"/>
      <c r="B12" s="11" t="s">
        <v>48</v>
      </c>
      <c r="C12" s="43" t="s">
        <v>13</v>
      </c>
      <c r="D12" s="23" t="s">
        <v>14</v>
      </c>
      <c r="E12" s="37" t="s">
        <v>12</v>
      </c>
      <c r="F12" s="75"/>
      <c r="G12" s="11" t="s">
        <v>48</v>
      </c>
      <c r="H12" s="43" t="s">
        <v>14</v>
      </c>
      <c r="I12" s="24" t="s">
        <v>14</v>
      </c>
      <c r="J12" s="37" t="s">
        <v>12</v>
      </c>
      <c r="K12" s="73"/>
      <c r="L12" s="73"/>
      <c r="M12" s="73"/>
      <c r="N12" s="73"/>
    </row>
    <row r="13" spans="1:14" ht="20" customHeight="1" x14ac:dyDescent="0.2">
      <c r="A13" s="72"/>
      <c r="B13" s="13" t="s">
        <v>47</v>
      </c>
      <c r="C13" s="43" t="s">
        <v>13</v>
      </c>
      <c r="D13" s="23" t="s">
        <v>15</v>
      </c>
      <c r="E13" s="38" t="s">
        <v>28</v>
      </c>
      <c r="F13" s="75"/>
      <c r="G13" s="13" t="s">
        <v>47</v>
      </c>
      <c r="H13" s="45" t="s">
        <v>13</v>
      </c>
      <c r="I13" s="25" t="s">
        <v>15</v>
      </c>
      <c r="J13" s="38" t="s">
        <v>28</v>
      </c>
      <c r="K13" s="73"/>
      <c r="L13" s="73"/>
      <c r="M13" s="73"/>
      <c r="N13" s="73"/>
    </row>
    <row r="14" spans="1:14" ht="20" customHeight="1" x14ac:dyDescent="0.2">
      <c r="A14" s="72"/>
      <c r="B14" s="13" t="s">
        <v>23</v>
      </c>
      <c r="C14" s="42">
        <f>C3/(C8*C7)</f>
        <v>5</v>
      </c>
      <c r="D14" s="34">
        <f>C3/(C8*C7)</f>
        <v>5</v>
      </c>
      <c r="E14" s="38" t="s">
        <v>6</v>
      </c>
      <c r="F14" s="75"/>
      <c r="G14" s="13" t="s">
        <v>16</v>
      </c>
      <c r="H14" s="42">
        <f>C3/(C8*(C5*C6))</f>
        <v>5</v>
      </c>
      <c r="I14" s="27">
        <f>C3/(C8*(C5*C6))</f>
        <v>5</v>
      </c>
      <c r="J14" s="38" t="s">
        <v>6</v>
      </c>
      <c r="K14" s="73"/>
      <c r="L14" s="73"/>
      <c r="M14" s="73"/>
      <c r="N14" s="73"/>
    </row>
    <row r="15" spans="1:14" ht="20" customHeight="1" x14ac:dyDescent="0.2">
      <c r="A15" s="72"/>
      <c r="B15" s="13" t="s">
        <v>43</v>
      </c>
      <c r="C15" s="44">
        <f>0.5*C5</f>
        <v>2</v>
      </c>
      <c r="D15" s="26">
        <f>C15*10</f>
        <v>20</v>
      </c>
      <c r="E15" s="38" t="s">
        <v>9</v>
      </c>
      <c r="F15" s="75"/>
      <c r="G15" s="13" t="s">
        <v>44</v>
      </c>
      <c r="H15" s="44">
        <f>0.5*C5</f>
        <v>2</v>
      </c>
      <c r="I15" s="27">
        <f>H15*10</f>
        <v>20</v>
      </c>
      <c r="J15" s="38" t="s">
        <v>9</v>
      </c>
      <c r="K15" s="73"/>
      <c r="L15" s="73"/>
      <c r="M15" s="73"/>
      <c r="N15" s="73"/>
    </row>
    <row r="16" spans="1:14" ht="20" customHeight="1" x14ac:dyDescent="0.2">
      <c r="A16" s="72"/>
      <c r="B16" s="13" t="s">
        <v>40</v>
      </c>
      <c r="C16" s="45">
        <f>C15*60</f>
        <v>120</v>
      </c>
      <c r="D16" s="26">
        <f>D15*60</f>
        <v>1200</v>
      </c>
      <c r="E16" s="38" t="s">
        <v>10</v>
      </c>
      <c r="F16" s="75"/>
      <c r="G16" s="13" t="s">
        <v>20</v>
      </c>
      <c r="H16" s="49">
        <f>C15*60</f>
        <v>120</v>
      </c>
      <c r="I16" s="41">
        <f>D15*60</f>
        <v>1200</v>
      </c>
      <c r="J16" s="38" t="s">
        <v>10</v>
      </c>
      <c r="K16" s="73"/>
      <c r="L16" s="73"/>
      <c r="M16" s="73"/>
      <c r="N16" s="73"/>
    </row>
    <row r="17" spans="1:15" ht="20" customHeight="1" x14ac:dyDescent="0.2">
      <c r="A17" s="72"/>
      <c r="B17" s="13" t="s">
        <v>33</v>
      </c>
      <c r="C17" s="46">
        <f>C3*5</f>
        <v>25000</v>
      </c>
      <c r="D17" s="29">
        <f>C3*1</f>
        <v>5000</v>
      </c>
      <c r="E17" s="38" t="s">
        <v>32</v>
      </c>
      <c r="F17" s="75"/>
      <c r="G17" s="13" t="s">
        <v>33</v>
      </c>
      <c r="H17" s="46">
        <f>C3*5</f>
        <v>25000</v>
      </c>
      <c r="I17" s="30">
        <f>C3*1</f>
        <v>5000</v>
      </c>
      <c r="J17" s="38" t="s">
        <v>32</v>
      </c>
      <c r="K17" s="73"/>
      <c r="L17" s="73"/>
      <c r="M17" s="73"/>
      <c r="N17" s="73"/>
    </row>
    <row r="18" spans="1:15" ht="20" customHeight="1" thickBot="1" x14ac:dyDescent="0.25">
      <c r="A18" s="72"/>
      <c r="B18" s="13" t="s">
        <v>49</v>
      </c>
      <c r="C18" s="46">
        <f>C17*C30</f>
        <v>24886.36363636364</v>
      </c>
      <c r="D18" s="31">
        <f>C30*D17</f>
        <v>4977.2727272727279</v>
      </c>
      <c r="E18" s="38" t="s">
        <v>32</v>
      </c>
      <c r="F18" s="75"/>
      <c r="G18" s="13" t="s">
        <v>49</v>
      </c>
      <c r="H18" s="46">
        <f>H17*H30</f>
        <v>25015.086206896554</v>
      </c>
      <c r="I18" s="32">
        <f>I17*I30</f>
        <v>5003.0172413793107</v>
      </c>
      <c r="J18" s="38" t="s">
        <v>32</v>
      </c>
      <c r="K18" s="73"/>
      <c r="L18" s="73"/>
      <c r="M18" s="73"/>
      <c r="N18" s="73"/>
    </row>
    <row r="19" spans="1:15" ht="20" customHeight="1" thickBot="1" x14ac:dyDescent="0.25">
      <c r="A19" s="72"/>
      <c r="B19" s="13" t="s">
        <v>52</v>
      </c>
      <c r="C19" s="47">
        <v>0</v>
      </c>
      <c r="D19" s="61">
        <f>C17-(D17+(C3*1.25))</f>
        <v>13750</v>
      </c>
      <c r="E19" s="39" t="s">
        <v>32</v>
      </c>
      <c r="F19" s="75"/>
      <c r="G19" s="13" t="s">
        <v>51</v>
      </c>
      <c r="H19" s="50">
        <v>0</v>
      </c>
      <c r="I19" s="61">
        <f>H17-I17</f>
        <v>20000</v>
      </c>
      <c r="J19" s="39" t="s">
        <v>32</v>
      </c>
      <c r="K19" s="73"/>
      <c r="L19" s="73"/>
      <c r="M19" s="73"/>
      <c r="N19" s="73"/>
    </row>
    <row r="20" spans="1:15" ht="20" customHeight="1" thickBot="1" x14ac:dyDescent="0.25">
      <c r="A20" s="72"/>
      <c r="B20" s="13" t="s">
        <v>50</v>
      </c>
      <c r="C20" s="47">
        <v>0</v>
      </c>
      <c r="D20" s="61">
        <f>(C17-(D17+(C3*1.25)))*D30</f>
        <v>13687.500000000002</v>
      </c>
      <c r="E20" s="39" t="s">
        <v>32</v>
      </c>
      <c r="F20" s="75"/>
      <c r="G20" s="13" t="s">
        <v>50</v>
      </c>
      <c r="H20" s="50">
        <v>0</v>
      </c>
      <c r="I20" s="62">
        <f>(H17*I30)-I18</f>
        <v>20012.068965517243</v>
      </c>
      <c r="J20" s="39" t="s">
        <v>32</v>
      </c>
      <c r="K20" s="73"/>
      <c r="L20" s="73"/>
      <c r="M20" s="73"/>
      <c r="N20" s="73"/>
    </row>
    <row r="21" spans="1:15" ht="20" customHeight="1" x14ac:dyDescent="0.2">
      <c r="A21" s="72"/>
      <c r="B21" s="13" t="s">
        <v>19</v>
      </c>
      <c r="C21" s="42">
        <f>C3/C16</f>
        <v>41.666666666666664</v>
      </c>
      <c r="D21" s="57">
        <f>C3/D16</f>
        <v>4.166666666666667</v>
      </c>
      <c r="E21" s="38" t="s">
        <v>5</v>
      </c>
      <c r="F21" s="75"/>
      <c r="G21" s="13" t="s">
        <v>19</v>
      </c>
      <c r="H21" s="42">
        <f>C3/H16</f>
        <v>41.666666666666664</v>
      </c>
      <c r="I21" s="58">
        <f>C3/I16</f>
        <v>4.166666666666667</v>
      </c>
      <c r="J21" s="38" t="s">
        <v>5</v>
      </c>
      <c r="K21" s="73"/>
      <c r="L21" s="73"/>
      <c r="M21" s="73"/>
      <c r="N21" s="73"/>
    </row>
    <row r="22" spans="1:15" ht="20" customHeight="1" x14ac:dyDescent="0.2">
      <c r="A22" s="72"/>
      <c r="B22" s="13" t="s">
        <v>17</v>
      </c>
      <c r="C22" s="42">
        <v>0</v>
      </c>
      <c r="D22" s="34">
        <f>C3/(C4*C5)</f>
        <v>5</v>
      </c>
      <c r="E22" s="38" t="s">
        <v>5</v>
      </c>
      <c r="F22" s="75"/>
      <c r="G22" s="13" t="s">
        <v>17</v>
      </c>
      <c r="H22" s="42">
        <f>C3/(C4*C5)</f>
        <v>5</v>
      </c>
      <c r="I22" s="27">
        <f>C3/(C4*C5)</f>
        <v>5</v>
      </c>
      <c r="J22" s="38" t="s">
        <v>5</v>
      </c>
      <c r="K22" s="73"/>
      <c r="L22" s="73"/>
      <c r="M22" s="73"/>
      <c r="N22" s="73"/>
    </row>
    <row r="23" spans="1:15" ht="20" customHeight="1" x14ac:dyDescent="0.2">
      <c r="A23" s="72"/>
      <c r="B23" s="13" t="s">
        <v>18</v>
      </c>
      <c r="C23" s="48">
        <f>C21/C8</f>
        <v>4.1666666666666661</v>
      </c>
      <c r="D23" s="34">
        <f>(D21+D22)/C8</f>
        <v>0.91666666666666674</v>
      </c>
      <c r="E23" s="38" t="s">
        <v>6</v>
      </c>
      <c r="F23" s="75"/>
      <c r="G23" s="13" t="s">
        <v>18</v>
      </c>
      <c r="H23" s="48">
        <f>(H22+H21)/C8</f>
        <v>4.6666666666666661</v>
      </c>
      <c r="I23" s="27">
        <f>(D21+D22)/C8</f>
        <v>0.91666666666666674</v>
      </c>
      <c r="J23" s="38" t="s">
        <v>6</v>
      </c>
      <c r="K23" s="73"/>
      <c r="L23" s="73"/>
      <c r="M23" s="73"/>
      <c r="N23" s="73"/>
    </row>
    <row r="24" spans="1:15" ht="20" customHeight="1" x14ac:dyDescent="0.2">
      <c r="A24" s="72"/>
      <c r="B24" s="13" t="s">
        <v>30</v>
      </c>
      <c r="C24" s="42">
        <f>C14+C23</f>
        <v>9.1666666666666661</v>
      </c>
      <c r="D24" s="34">
        <f>D14+D23</f>
        <v>5.916666666666667</v>
      </c>
      <c r="E24" s="38" t="s">
        <v>6</v>
      </c>
      <c r="F24" s="75"/>
      <c r="G24" s="13" t="s">
        <v>30</v>
      </c>
      <c r="H24" s="42">
        <f>H14+H23</f>
        <v>9.6666666666666661</v>
      </c>
      <c r="I24" s="27">
        <f>I14+I23</f>
        <v>5.916666666666667</v>
      </c>
      <c r="J24" s="38" t="s">
        <v>6</v>
      </c>
      <c r="K24" s="73"/>
      <c r="L24" s="73"/>
      <c r="M24" s="73"/>
      <c r="N24" s="73"/>
    </row>
    <row r="25" spans="1:15" ht="20" customHeight="1" x14ac:dyDescent="0.2">
      <c r="A25" s="72"/>
      <c r="B25" s="13" t="s">
        <v>29</v>
      </c>
      <c r="C25" s="55">
        <f>C24+C9</f>
        <v>9.1666666666666661</v>
      </c>
      <c r="D25" s="35">
        <f>D24+C9</f>
        <v>5.916666666666667</v>
      </c>
      <c r="E25" s="38" t="s">
        <v>6</v>
      </c>
      <c r="F25" s="75"/>
      <c r="G25" s="13" t="s">
        <v>29</v>
      </c>
      <c r="H25" s="55">
        <f>H24+C9</f>
        <v>9.6666666666666661</v>
      </c>
      <c r="I25" s="36">
        <f>I24+C9</f>
        <v>5.916666666666667</v>
      </c>
      <c r="J25" s="40" t="s">
        <v>6</v>
      </c>
      <c r="K25" s="73"/>
      <c r="L25" s="73"/>
      <c r="M25" s="73"/>
      <c r="N25" s="73"/>
    </row>
    <row r="26" spans="1:15" ht="20" customHeight="1" x14ac:dyDescent="0.2">
      <c r="A26" s="72"/>
      <c r="B26" s="13" t="s">
        <v>25</v>
      </c>
      <c r="C26" s="54">
        <f>C23*C30</f>
        <v>4.1477272727272725</v>
      </c>
      <c r="D26" s="60">
        <f>D23*C30</f>
        <v>0.9125000000000002</v>
      </c>
      <c r="E26" s="38" t="s">
        <v>6</v>
      </c>
      <c r="F26" s="75"/>
      <c r="G26" s="13" t="s">
        <v>25</v>
      </c>
      <c r="H26" s="54">
        <f>H23*H30</f>
        <v>4.6694827586206893</v>
      </c>
      <c r="I26" s="59">
        <f>I23*H30</f>
        <v>0.91721982758620701</v>
      </c>
      <c r="J26" s="40" t="s">
        <v>6</v>
      </c>
      <c r="K26" s="73"/>
      <c r="L26" s="73"/>
      <c r="M26" s="73"/>
      <c r="N26" s="73"/>
    </row>
    <row r="27" spans="1:15" ht="20" customHeight="1" x14ac:dyDescent="0.2">
      <c r="A27" s="72"/>
      <c r="B27" s="12" t="s">
        <v>41</v>
      </c>
      <c r="C27" s="66">
        <v>0</v>
      </c>
      <c r="D27" s="56">
        <f>C26-D26</f>
        <v>3.2352272727272724</v>
      </c>
      <c r="E27" s="67" t="s">
        <v>6</v>
      </c>
      <c r="F27" s="75"/>
      <c r="G27" s="12" t="s">
        <v>41</v>
      </c>
      <c r="H27" s="66">
        <v>0</v>
      </c>
      <c r="I27" s="56">
        <f>H26-I26</f>
        <v>3.7522629310344824</v>
      </c>
      <c r="J27" s="67" t="s">
        <v>6</v>
      </c>
      <c r="K27" s="73"/>
      <c r="L27" s="73"/>
      <c r="M27" s="73"/>
      <c r="N27" s="73"/>
    </row>
    <row r="28" spans="1:15" ht="20" customHeight="1" thickBot="1" x14ac:dyDescent="0.25">
      <c r="A28" s="72"/>
      <c r="B28" s="70"/>
      <c r="C28" s="70"/>
      <c r="D28" s="70"/>
      <c r="E28" s="70"/>
      <c r="F28" s="75"/>
      <c r="G28" s="71"/>
      <c r="H28" s="71"/>
      <c r="I28" s="71"/>
      <c r="J28" s="71"/>
      <c r="K28" s="73"/>
      <c r="L28" s="73"/>
      <c r="M28" s="73"/>
      <c r="N28" s="73"/>
    </row>
    <row r="29" spans="1:15" ht="20" customHeight="1" thickBot="1" x14ac:dyDescent="0.25">
      <c r="A29" s="72"/>
      <c r="B29" s="86" t="s">
        <v>39</v>
      </c>
      <c r="C29" s="80">
        <v>2.5000000000000001E-2</v>
      </c>
      <c r="D29" s="81"/>
      <c r="E29" s="19" t="s">
        <v>27</v>
      </c>
      <c r="F29" s="75"/>
      <c r="G29" s="86" t="s">
        <v>39</v>
      </c>
      <c r="H29" s="80">
        <v>2.6499999999999999E-2</v>
      </c>
      <c r="I29" s="81"/>
      <c r="J29" s="19" t="s">
        <v>27</v>
      </c>
      <c r="K29" s="73"/>
      <c r="L29" s="73"/>
      <c r="M29" s="73"/>
      <c r="N29" s="73"/>
      <c r="O29" s="6"/>
    </row>
    <row r="30" spans="1:15" ht="20" customHeight="1" x14ac:dyDescent="0.2">
      <c r="A30" s="72"/>
      <c r="B30" s="11" t="s">
        <v>24</v>
      </c>
      <c r="C30" s="65">
        <f>(365/C25)*C29</f>
        <v>0.99545454545454559</v>
      </c>
      <c r="D30" s="33">
        <f>C30</f>
        <v>0.99545454545454559</v>
      </c>
      <c r="E30" s="37" t="s">
        <v>2</v>
      </c>
      <c r="F30" s="75"/>
      <c r="G30" s="11" t="s">
        <v>24</v>
      </c>
      <c r="H30" s="65">
        <f>(365/H25)*H29</f>
        <v>1.0006034482758621</v>
      </c>
      <c r="I30" s="33">
        <f>H30</f>
        <v>1.0006034482758621</v>
      </c>
      <c r="J30" s="37" t="s">
        <v>2</v>
      </c>
      <c r="K30" s="73"/>
      <c r="L30" s="73"/>
      <c r="M30" s="73"/>
      <c r="N30" s="73"/>
    </row>
    <row r="31" spans="1:15" ht="20" customHeight="1" x14ac:dyDescent="0.2">
      <c r="A31" s="72"/>
      <c r="B31" s="13" t="s">
        <v>46</v>
      </c>
      <c r="C31" s="48">
        <v>0</v>
      </c>
      <c r="D31" s="28">
        <f>((365/D25)*C29)-C30</f>
        <v>0.54679897567221492</v>
      </c>
      <c r="E31" s="38" t="s">
        <v>2</v>
      </c>
      <c r="F31" s="75"/>
      <c r="G31" s="13" t="s">
        <v>46</v>
      </c>
      <c r="H31" s="48">
        <v>0</v>
      </c>
      <c r="I31" s="28">
        <f>((365/I25)*H29)-H30</f>
        <v>0.63418528411850383</v>
      </c>
      <c r="J31" s="38" t="s">
        <v>2</v>
      </c>
      <c r="K31" s="73"/>
      <c r="L31" s="73"/>
      <c r="M31" s="73"/>
      <c r="N31" s="73"/>
      <c r="O31" s="6"/>
    </row>
    <row r="32" spans="1:15" ht="20" customHeight="1" x14ac:dyDescent="0.2">
      <c r="A32" s="72"/>
      <c r="B32" s="72"/>
      <c r="C32" s="72"/>
      <c r="D32" s="72"/>
      <c r="E32" s="72"/>
      <c r="F32" s="72"/>
      <c r="G32" s="72"/>
      <c r="H32" s="72"/>
      <c r="I32" s="72"/>
      <c r="J32" s="72"/>
      <c r="K32" s="72"/>
      <c r="L32" s="72"/>
      <c r="M32" s="72"/>
      <c r="N32" s="72"/>
      <c r="O32" s="6"/>
    </row>
    <row r="33" spans="1:15" ht="20" customHeight="1" x14ac:dyDescent="0.2">
      <c r="A33" s="72"/>
      <c r="B33" s="72"/>
      <c r="C33" s="72"/>
      <c r="D33" s="72"/>
      <c r="E33" s="72"/>
      <c r="F33" s="72"/>
      <c r="G33" s="72"/>
      <c r="H33" s="72"/>
      <c r="I33" s="72"/>
      <c r="J33" s="72"/>
      <c r="K33" s="72"/>
      <c r="L33" s="72"/>
      <c r="M33" s="72"/>
      <c r="N33" s="72"/>
      <c r="O33" s="6"/>
    </row>
    <row r="34" spans="1:15" ht="20" customHeight="1" x14ac:dyDescent="0.2">
      <c r="A34" s="72"/>
      <c r="B34" s="72"/>
      <c r="C34" s="72"/>
      <c r="D34" s="72"/>
      <c r="E34" s="72"/>
      <c r="F34" s="72"/>
      <c r="G34" s="72"/>
      <c r="H34" s="72"/>
      <c r="I34" s="72"/>
      <c r="J34" s="72"/>
      <c r="K34" s="72"/>
      <c r="L34" s="72"/>
      <c r="M34" s="72"/>
      <c r="N34" s="72"/>
      <c r="O34" s="6"/>
    </row>
    <row r="35" spans="1:15" ht="20" customHeight="1" x14ac:dyDescent="0.2">
      <c r="A35" s="72"/>
      <c r="B35" s="5"/>
      <c r="C35" s="5"/>
      <c r="D35" s="5"/>
      <c r="E35" s="5"/>
      <c r="F35" s="5"/>
      <c r="G35" s="5"/>
      <c r="H35" s="5"/>
      <c r="I35" s="5"/>
      <c r="J35" s="5"/>
      <c r="K35" s="5"/>
      <c r="L35" s="5"/>
      <c r="M35" s="5"/>
      <c r="N35" s="5"/>
      <c r="O35" s="6"/>
    </row>
    <row r="36" spans="1:15" ht="20" customHeight="1" x14ac:dyDescent="0.2">
      <c r="A36" s="72"/>
      <c r="B36" s="5"/>
      <c r="C36" s="5"/>
      <c r="D36" s="5"/>
      <c r="E36" s="5"/>
      <c r="F36" s="5"/>
      <c r="G36" s="5"/>
      <c r="H36" s="5"/>
      <c r="I36" s="5"/>
      <c r="J36" s="5"/>
      <c r="K36" s="5"/>
      <c r="L36" s="5"/>
      <c r="M36" s="5"/>
      <c r="N36" s="5"/>
      <c r="O36" s="6"/>
    </row>
    <row r="37" spans="1:15" ht="20" customHeight="1" x14ac:dyDescent="0.2">
      <c r="A37" s="72"/>
      <c r="B37" s="5"/>
      <c r="C37" s="5"/>
      <c r="D37" s="5"/>
      <c r="E37" s="5"/>
      <c r="F37" s="5"/>
      <c r="G37" s="5"/>
      <c r="H37" s="5"/>
      <c r="I37" s="5"/>
      <c r="J37" s="5"/>
      <c r="K37" s="5"/>
      <c r="L37" s="5"/>
      <c r="M37" s="5"/>
      <c r="N37" s="5"/>
      <c r="O37" s="6"/>
    </row>
    <row r="38" spans="1:15" ht="20" customHeight="1" x14ac:dyDescent="0.2">
      <c r="A38" s="72"/>
      <c r="B38" s="5"/>
      <c r="C38" s="5"/>
      <c r="D38" s="5"/>
      <c r="E38" s="5"/>
      <c r="F38" s="5"/>
      <c r="G38" s="5"/>
      <c r="H38" s="5"/>
      <c r="I38" s="5"/>
      <c r="J38" s="5"/>
      <c r="K38" s="5"/>
      <c r="L38" s="5"/>
      <c r="M38" s="5"/>
      <c r="N38" s="5"/>
      <c r="O38" s="6"/>
    </row>
    <row r="39" spans="1:15" ht="20" customHeight="1" x14ac:dyDescent="0.2">
      <c r="A39" s="72"/>
      <c r="B39" s="5"/>
      <c r="C39" s="5"/>
      <c r="D39" s="5"/>
      <c r="E39" s="5"/>
      <c r="F39" s="5"/>
      <c r="G39" s="5"/>
      <c r="H39" s="5"/>
      <c r="I39" s="5"/>
      <c r="J39" s="5"/>
      <c r="K39" s="5"/>
      <c r="L39" s="5"/>
      <c r="M39" s="5"/>
      <c r="N39" s="5"/>
      <c r="O39" s="6"/>
    </row>
    <row r="40" spans="1:15" ht="20" customHeight="1" x14ac:dyDescent="0.2">
      <c r="A40" s="72"/>
      <c r="B40" s="5"/>
      <c r="C40" s="5"/>
      <c r="D40" s="5"/>
      <c r="E40" s="5"/>
      <c r="F40" s="5"/>
      <c r="G40" s="5"/>
      <c r="H40" s="5"/>
      <c r="I40" s="5"/>
      <c r="J40" s="5"/>
      <c r="K40" s="5"/>
      <c r="L40" s="5"/>
      <c r="M40" s="5"/>
      <c r="N40" s="5"/>
      <c r="O40" s="6"/>
    </row>
    <row r="41" spans="1:15" ht="20" customHeight="1" x14ac:dyDescent="0.2">
      <c r="A41" s="72"/>
      <c r="B41" s="5"/>
      <c r="C41" s="5"/>
      <c r="D41" s="5"/>
      <c r="E41" s="5"/>
      <c r="F41" s="5"/>
      <c r="G41" s="5"/>
      <c r="H41" s="5"/>
      <c r="I41" s="5"/>
      <c r="J41" s="5"/>
      <c r="K41" s="5"/>
      <c r="L41" s="5"/>
      <c r="M41" s="5"/>
      <c r="N41" s="5"/>
      <c r="O41" s="6"/>
    </row>
    <row r="42" spans="1:15" ht="20" customHeight="1" x14ac:dyDescent="0.2">
      <c r="A42" s="7"/>
      <c r="B42" s="7"/>
      <c r="C42" s="7"/>
      <c r="D42" s="7"/>
      <c r="E42" s="7"/>
      <c r="F42" s="7"/>
      <c r="G42" s="8"/>
      <c r="H42" s="4"/>
      <c r="I42" s="4"/>
      <c r="J42" s="4"/>
    </row>
    <row r="43" spans="1:15" ht="20" customHeight="1" x14ac:dyDescent="0.2">
      <c r="A43" s="7"/>
      <c r="B43" s="7"/>
      <c r="C43" s="7"/>
      <c r="D43" s="7"/>
      <c r="E43" s="7"/>
      <c r="F43" s="7"/>
      <c r="G43" s="8"/>
      <c r="H43" s="4"/>
      <c r="I43" s="4"/>
      <c r="J43" s="4"/>
    </row>
    <row r="44" spans="1:15" ht="20" customHeight="1" x14ac:dyDescent="0.2">
      <c r="A44" s="7"/>
      <c r="B44" s="7"/>
      <c r="C44" s="7"/>
      <c r="D44" s="7"/>
      <c r="E44" s="7"/>
      <c r="F44" s="7"/>
      <c r="G44" s="8"/>
      <c r="H44" s="4"/>
      <c r="I44" s="4"/>
      <c r="J44" s="4"/>
    </row>
    <row r="45" spans="1:15" ht="20" customHeight="1" x14ac:dyDescent="0.2">
      <c r="A45" s="7"/>
      <c r="B45" s="7"/>
      <c r="C45" s="7"/>
      <c r="D45" s="7"/>
      <c r="E45" s="7"/>
      <c r="F45" s="7"/>
      <c r="G45" s="8"/>
      <c r="H45" s="4"/>
      <c r="I45" s="4"/>
      <c r="J45" s="4"/>
    </row>
    <row r="46" spans="1:15" ht="20" customHeight="1" x14ac:dyDescent="0.2">
      <c r="A46" s="7"/>
      <c r="B46" s="7"/>
      <c r="C46" s="7"/>
      <c r="D46" s="7"/>
      <c r="E46" s="7"/>
      <c r="F46" s="7"/>
      <c r="G46" s="8"/>
      <c r="H46" s="4"/>
      <c r="I46" s="4"/>
      <c r="J46" s="4"/>
    </row>
    <row r="47" spans="1:15" ht="20" customHeight="1" x14ac:dyDescent="0.2">
      <c r="G47" s="7"/>
      <c r="H47" s="7"/>
      <c r="I47" s="7"/>
      <c r="J47" s="3"/>
    </row>
    <row r="48" spans="1:15" ht="20" customHeight="1" x14ac:dyDescent="0.2">
      <c r="G48" s="7"/>
      <c r="H48" s="7"/>
      <c r="I48" s="7"/>
      <c r="J48" s="3"/>
    </row>
    <row r="49" spans="7:10" ht="20" customHeight="1" x14ac:dyDescent="0.2">
      <c r="G49" s="7"/>
      <c r="H49" s="7"/>
      <c r="I49" s="7"/>
      <c r="J49" s="3"/>
    </row>
    <row r="50" spans="7:10" ht="20" customHeight="1" x14ac:dyDescent="0.2">
      <c r="G50" s="7"/>
      <c r="H50" s="7"/>
      <c r="I50" s="7"/>
      <c r="J50" s="3"/>
    </row>
    <row r="51" spans="7:10" ht="20" customHeight="1" x14ac:dyDescent="0.2">
      <c r="G51" s="7"/>
      <c r="H51" s="7"/>
      <c r="I51" s="7"/>
      <c r="J51" s="3"/>
    </row>
  </sheetData>
  <sheetProtection algorithmName="SHA-512" hashValue="F2Zjr1sbKppV3cFEmq5EQ2mF3xS55DMjvsRxSY4iWyxDuJVqQucn71oUn9nHZx1A/1IeX0ELCrg8s/9sXKrFng==" saltValue="zJgqW2xwnn2UdG/yQjmPEg==" spinCount="100000" sheet="1" objects="1" scenarios="1" insertHyperlinks="0" selectLockedCells="1"/>
  <dataConsolidate/>
  <mergeCells count="14">
    <mergeCell ref="G2:G9"/>
    <mergeCell ref="H1:J10"/>
    <mergeCell ref="F11:F31"/>
    <mergeCell ref="K1:N31"/>
    <mergeCell ref="A1:A41"/>
    <mergeCell ref="C2:D2"/>
    <mergeCell ref="B1:E1"/>
    <mergeCell ref="F1:F10"/>
    <mergeCell ref="B10:E10"/>
    <mergeCell ref="C29:D29"/>
    <mergeCell ref="H29:I29"/>
    <mergeCell ref="B28:E28"/>
    <mergeCell ref="G28:J28"/>
    <mergeCell ref="B32:N34"/>
  </mergeCells>
  <phoneticPr fontId="4" type="noConversion"/>
  <pageMargins left="0" right="0" top="0" bottom="0" header="0" footer="0"/>
  <pageSetup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Full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D</dc:creator>
  <cp:lastModifiedBy>eBay3012</cp:lastModifiedBy>
  <cp:lastPrinted>2018-06-07T05:49:58Z</cp:lastPrinted>
  <dcterms:created xsi:type="dcterms:W3CDTF">2018-05-21T02:48:41Z</dcterms:created>
  <dcterms:modified xsi:type="dcterms:W3CDTF">2019-09-04T15:17:30Z</dcterms:modified>
</cp:coreProperties>
</file>